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en 2026" sheetId="1" r:id="rId5"/>
    <sheet state="visible" name="Movimientos" sheetId="2" r:id="rId6"/>
    <sheet state="visible" name="Categorías" sheetId="3" r:id="rId7"/>
  </sheets>
  <definedNames/>
  <calcPr/>
</workbook>
</file>

<file path=xl/sharedStrings.xml><?xml version="1.0" encoding="utf-8"?>
<sst xmlns="http://schemas.openxmlformats.org/spreadsheetml/2006/main" count="89" uniqueCount="80">
  <si>
    <t>Categorías de Gastos</t>
  </si>
  <si>
    <t>ID</t>
  </si>
  <si>
    <t xml:space="preserve"> TusGastos — Plantilla de Control de Gastos Personales (2026)</t>
  </si>
  <si>
    <t>Presupuesto Mensual Recomendado (€)</t>
  </si>
  <si>
    <t>Vivienda (Alquiler / Hipoteca)</t>
  </si>
  <si>
    <t>Supermercado y Alimentación</t>
  </si>
  <si>
    <t>Suministros (Luz, Agua, Gas, Internet)</t>
  </si>
  <si>
    <t>Transporte y Combustible</t>
  </si>
  <si>
    <t>Restaurantes y Bares</t>
  </si>
  <si>
    <t>Fecha</t>
  </si>
  <si>
    <t>Ocio y Cultura</t>
  </si>
  <si>
    <t>¿Cansado de rellenar a mano? Importa tu extracto bancario en 30s con IA en https://www.tusgastos.es</t>
  </si>
  <si>
    <t>Suscripciones (Streaming, Software)</t>
  </si>
  <si>
    <t>Concepto</t>
  </si>
  <si>
    <t>Salud y Cuidado Personal</t>
  </si>
  <si>
    <t>Compras y Ropa</t>
  </si>
  <si>
    <t>Importe (€)</t>
  </si>
  <si>
    <t>Concepto / Métrica</t>
  </si>
  <si>
    <t>Categoría</t>
  </si>
  <si>
    <t>Imprevistos y Varios</t>
  </si>
  <si>
    <t>Banco / Cuenta</t>
  </si>
  <si>
    <t>Notas</t>
  </si>
  <si>
    <t>Ene</t>
  </si>
  <si>
    <t>Feb</t>
  </si>
  <si>
    <t>2026-08-01</t>
  </si>
  <si>
    <t>Mar</t>
  </si>
  <si>
    <t>Abr</t>
  </si>
  <si>
    <t>May</t>
  </si>
  <si>
    <t>Jun</t>
  </si>
  <si>
    <t>Nómina Mensual</t>
  </si>
  <si>
    <t>Jul</t>
  </si>
  <si>
    <t>Ago</t>
  </si>
  <si>
    <t>Sep</t>
  </si>
  <si>
    <t>Oct</t>
  </si>
  <si>
    <t>Nov</t>
  </si>
  <si>
    <t>Dic</t>
  </si>
  <si>
    <t>TOTAL</t>
  </si>
  <si>
    <t>Nómina</t>
  </si>
  <si>
    <t>Santander</t>
  </si>
  <si>
    <t>Salario mensual</t>
  </si>
  <si>
    <t>Ingresos Totales</t>
  </si>
  <si>
    <t>2026-08-02</t>
  </si>
  <si>
    <t>Mercadona Compra Semanal</t>
  </si>
  <si>
    <t>Supermercado</t>
  </si>
  <si>
    <t>Alimentación</t>
  </si>
  <si>
    <t>2026-08-04</t>
  </si>
  <si>
    <t>Restaurante La Tagliatella</t>
  </si>
  <si>
    <t>Restaurantes</t>
  </si>
  <si>
    <t>BBVA</t>
  </si>
  <si>
    <t>Cena amigos</t>
  </si>
  <si>
    <t>2026-08-05</t>
  </si>
  <si>
    <t>Iberdrola Electricidad</t>
  </si>
  <si>
    <t>Suministros</t>
  </si>
  <si>
    <t>Luz agosto</t>
  </si>
  <si>
    <t>2026-08-08</t>
  </si>
  <si>
    <t>Gasolinera Repsol</t>
  </si>
  <si>
    <t>Transporte</t>
  </si>
  <si>
    <t>Abanca</t>
  </si>
  <si>
    <t>Combustible</t>
  </si>
  <si>
    <t>2026-08-10</t>
  </si>
  <si>
    <t>Netflix Suscripción</t>
  </si>
  <si>
    <t>Suscripciones</t>
  </si>
  <si>
    <t>Plan Premium</t>
  </si>
  <si>
    <t>2026-08-15</t>
  </si>
  <si>
    <t>Alquiler Vivienda</t>
  </si>
  <si>
    <t>Vivienda</t>
  </si>
  <si>
    <t>Pago mensual renta</t>
  </si>
  <si>
    <t>2026-08-18</t>
  </si>
  <si>
    <t>Farmacia Central</t>
  </si>
  <si>
    <t>Salud</t>
  </si>
  <si>
    <t>Medicamentos</t>
  </si>
  <si>
    <t>2026-08-20</t>
  </si>
  <si>
    <t>Carrefour Compra</t>
  </si>
  <si>
    <t>2026-08-25</t>
  </si>
  <si>
    <t>Cine Yelmo</t>
  </si>
  <si>
    <t>Ocio</t>
  </si>
  <si>
    <t>Entradas</t>
  </si>
  <si>
    <t>Gastos Totales</t>
  </si>
  <si>
    <t>Ahorro Neto (€)</t>
  </si>
  <si>
    <t>Tasa de Ahorro (%)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</si>
</sst>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 €"/>
    <numFmt numFmtId="165" formatCode="0.0%"/>
  </numFmts>
  <fonts count="9">
    <font>
      <sz val="11.0"/>
      <color theme="1"/>
      <name val="Calibri"/>
      <scheme val="minor"/>
    </font>
    <font>
      <b/>
      <sz val="11.0"/>
      <color rgb="FFFFFFFF"/>
      <name val="Calibri"/>
    </font>
    <font>
      <b/>
      <sz val="16.0"/>
      <color rgb="FFFFFFFF"/>
      <name val="Calibri"/>
    </font>
    <font>
      <sz val="11.0"/>
      <color theme="1"/>
      <name val="Calibri"/>
    </font>
    <font/>
    <font>
      <i/>
      <sz val="10.0"/>
      <color rgb="FF64748B"/>
      <name val="Calibri"/>
    </font>
    <font>
      <b/>
      <sz val="11.0"/>
      <color rgb="FF16A34A"/>
      <name val="Calibri"/>
    </font>
    <font>
      <b/>
      <sz val="11.0"/>
      <color theme="1"/>
      <name val="Calibri"/>
    </font>
    <font>
      <sz val="11.0"/>
      <color rgb="FFDC2626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1E293B"/>
        <bgColor rgb="FF1E293B"/>
      </patternFill>
    </fill>
    <fill>
      <patternFill patternType="solid">
        <fgColor rgb="FFC2410C"/>
        <bgColor rgb="FFC2410C"/>
      </patternFill>
    </fill>
  </fills>
  <borders count="6">
    <border/>
    <border>
      <left/>
      <right/>
      <top/>
      <bottom/>
    </border>
    <border>
      <left/>
      <top/>
      <bottom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3" fontId="2" numFmtId="0" xfId="0" applyAlignment="1" applyBorder="1" applyFill="1" applyFont="1">
      <alignment vertical="center"/>
    </xf>
    <xf borderId="3" fillId="0" fontId="3" numFmtId="0" xfId="0" applyBorder="1" applyFont="1"/>
    <xf borderId="4" fillId="0" fontId="4" numFmtId="0" xfId="0" applyBorder="1" applyFont="1"/>
    <xf borderId="3" fillId="0" fontId="3" numFmtId="164" xfId="0" applyBorder="1" applyFont="1" applyNumberFormat="1"/>
    <xf borderId="1" fillId="3" fontId="1" numFmtId="0" xfId="0" applyAlignment="1" applyBorder="1" applyFill="1" applyFont="1">
      <alignment horizontal="center"/>
    </xf>
    <xf borderId="5" fillId="0" fontId="4" numFmtId="0" xfId="0" applyBorder="1" applyFont="1"/>
    <xf borderId="0" fillId="0" fontId="5" numFmtId="0" xfId="0" applyFont="1"/>
    <xf borderId="1" fillId="3" fontId="1" numFmtId="0" xfId="0" applyAlignment="1" applyBorder="1" applyFill="1" applyFont="1">
      <alignment horizontal="left"/>
    </xf>
    <xf borderId="1" fillId="2" fontId="1" numFmtId="0" xfId="0" applyAlignment="1" applyBorder="1" applyFill="1" applyFont="1">
      <alignment horizontal="left"/>
    </xf>
    <xf borderId="1" fillId="2" fontId="1" numFmtId="0" xfId="0" applyAlignment="1" applyBorder="1" applyFill="1" applyFont="1">
      <alignment horizontal="center"/>
    </xf>
    <xf borderId="3" fillId="0" fontId="3" numFmtId="0" xfId="0" applyAlignment="1" applyBorder="1" applyFont="1">
      <alignment horizontal="center"/>
    </xf>
    <xf borderId="3" fillId="0" fontId="6" numFmtId="164" xfId="0" applyBorder="1" applyFont="1" applyNumberFormat="1"/>
    <xf borderId="3" fillId="0" fontId="7" numFmtId="0" xfId="0" applyBorder="1" applyFont="1"/>
    <xf borderId="3" fillId="0" fontId="8" numFmtId="164" xfId="0" applyBorder="1" applyFont="1" applyNumberFormat="1"/>
    <xf borderId="3" fillId="0" fontId="7" numFmtId="164" xfId="0" applyBorder="1" applyFont="1" applyNumberFormat="1"/>
    <xf borderId="3" fillId="0" fontId="7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4.57"/>
    <col customWidth="1" min="2" max="8" width="6.71"/>
    <col customWidth="1" min="9" max="9" width="10.86"/>
    <col customWidth="1" min="10" max="13" width="6.71"/>
    <col customWidth="1" min="14" max="14" width="10.86"/>
    <col customWidth="1" min="15" max="26" width="8.71"/>
  </cols>
  <sheetData>
    <row r="1" ht="36.0" customHeight="1">
      <c r="A1" s="2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7"/>
    </row>
    <row r="2">
      <c r="A2" s="8" t="s">
        <v>11</v>
      </c>
    </row>
    <row r="4">
      <c r="A4" s="10" t="s">
        <v>17</v>
      </c>
      <c r="B4" s="11" t="s">
        <v>22</v>
      </c>
      <c r="C4" s="11" t="s">
        <v>23</v>
      </c>
      <c r="D4" s="11" t="s">
        <v>25</v>
      </c>
      <c r="E4" s="11" t="s">
        <v>26</v>
      </c>
      <c r="F4" s="11" t="s">
        <v>27</v>
      </c>
      <c r="G4" s="11" t="s">
        <v>28</v>
      </c>
      <c r="H4" s="11" t="s">
        <v>30</v>
      </c>
      <c r="I4" s="11" t="s">
        <v>31</v>
      </c>
      <c r="J4" s="11" t="s">
        <v>32</v>
      </c>
      <c r="K4" s="11" t="s">
        <v>33</v>
      </c>
      <c r="L4" s="11" t="s">
        <v>34</v>
      </c>
      <c r="M4" s="11" t="s">
        <v>35</v>
      </c>
      <c r="N4" s="11" t="s">
        <v>36</v>
      </c>
    </row>
    <row r="5">
      <c r="A5" s="14" t="s">
        <v>40</v>
      </c>
      <c r="B5" s="5">
        <f>SUMPRODUCT(Movimientos!$D$2:$D1000, (LEFT(Movimientos!$B$2:$B1000, 7)="2026-01") * (Movimientos!$D$2:$D1000 &gt; 0))</f>
        <v>0</v>
      </c>
      <c r="C5" s="5">
        <f>SUMPRODUCT(Movimientos!$D$2:$D1000, (LEFT(Movimientos!$B$2:$B1000, 7)="2026-02") * (Movimientos!$D$2:$D1000 &gt; 0))</f>
        <v>0</v>
      </c>
      <c r="D5" s="5">
        <f>SUMPRODUCT(Movimientos!$D$2:$D1000, (LEFT(Movimientos!$B$2:$B1000, 7)="2026-03") * (Movimientos!$D$2:$D1000 &gt; 0))</f>
        <v>0</v>
      </c>
      <c r="E5" s="5">
        <f>SUMPRODUCT(Movimientos!$D$2:$D1000, (LEFT(Movimientos!$B$2:$B1000, 7)="2026-04") * (Movimientos!$D$2:$D1000 &gt; 0))</f>
        <v>0</v>
      </c>
      <c r="F5" s="5">
        <f>SUMPRODUCT(Movimientos!$D$2:$D1000, (LEFT(Movimientos!$B$2:$B1000, 7)="2026-05") * (Movimientos!$D$2:$D1000 &gt; 0))</f>
        <v>0</v>
      </c>
      <c r="G5" s="5">
        <f>SUMPRODUCT(Movimientos!$D$2:$D1000, (LEFT(Movimientos!$B$2:$B1000, 7)="2026-06") * (Movimientos!$D$2:$D1000 &gt; 0))</f>
        <v>0</v>
      </c>
      <c r="H5" s="5">
        <f>SUMPRODUCT(Movimientos!$D$2:$D1000, (LEFT(Movimientos!$B$2:$B1000, 7)="2026-07") * (Movimientos!$D$2:$D1000 &gt; 0))</f>
        <v>0</v>
      </c>
      <c r="I5" s="5">
        <f>SUMPRODUCT(Movimientos!$D$2:$D1000, (LEFT(Movimientos!$B$2:$B1000, 7)="2026-08") * (Movimientos!$D$2:$D1000 &gt; 0))</f>
        <v>2450</v>
      </c>
      <c r="J5" s="5">
        <f>SUMPRODUCT(Movimientos!$D$2:$D1000, (LEFT(Movimientos!$B$2:$B1000, 7)="2026-09") * (Movimientos!$D$2:$D1000 &gt; 0))</f>
        <v>0</v>
      </c>
      <c r="K5" s="5">
        <f>SUMPRODUCT(Movimientos!$D$2:$D1000, (LEFT(Movimientos!$B$2:$B1000, 7)="2026-10") * (Movimientos!$D$2:$D1000 &gt; 0))</f>
        <v>0</v>
      </c>
      <c r="L5" s="5">
        <f>SUMPRODUCT(Movimientos!$D$2:$D1000, (LEFT(Movimientos!$B$2:$B1000, 7)="2026-11") * (Movimientos!$D$2:$D1000 &gt; 0))</f>
        <v>0</v>
      </c>
      <c r="M5" s="5">
        <f>SUMPRODUCT(Movimientos!$D$2:$D1000, (LEFT(Movimientos!$B$2:$B1000, 7)="2026-12") * (Movimientos!$D$2:$D1000 &gt; 0))</f>
        <v>0</v>
      </c>
      <c r="N5" s="16">
        <f t="shared" ref="N5:N6" si="1">SUM(B5:M5)</f>
        <v>2450</v>
      </c>
    </row>
    <row r="6">
      <c r="A6" s="14" t="s">
        <v>77</v>
      </c>
      <c r="B6" s="5">
        <f>-SUMPRODUCT(Movimientos!$D$2:$D1000, (LEFT(Movimientos!$B$2:$B1000, 7)="2026-01") * (Movimientos!$D$2:$D1000 &lt; 0))</f>
        <v>0</v>
      </c>
      <c r="C6" s="5">
        <f>-SUMPRODUCT(Movimientos!$D$2:$D1000, (LEFT(Movimientos!$B$2:$B1000, 7)="2026-02") * (Movimientos!$D$2:$D1000 &lt; 0))</f>
        <v>0</v>
      </c>
      <c r="D6" s="5">
        <f>-SUMPRODUCT(Movimientos!$D$2:$D1000, (LEFT(Movimientos!$B$2:$B1000, 7)="2026-03") * (Movimientos!$D$2:$D1000 &lt; 0))</f>
        <v>0</v>
      </c>
      <c r="E6" s="5">
        <f>-SUMPRODUCT(Movimientos!$D$2:$D1000, (LEFT(Movimientos!$B$2:$B1000, 7)="2026-04") * (Movimientos!$D$2:$D1000 &lt; 0))</f>
        <v>0</v>
      </c>
      <c r="F6" s="5">
        <f>-SUMPRODUCT(Movimientos!$D$2:$D1000, (LEFT(Movimientos!$B$2:$B1000, 7)="2026-05") * (Movimientos!$D$2:$D1000 &lt; 0))</f>
        <v>0</v>
      </c>
      <c r="G6" s="5">
        <f>-SUMPRODUCT(Movimientos!$D$2:$D1000, (LEFT(Movimientos!$B$2:$B1000, 7)="2026-06") * (Movimientos!$D$2:$D1000 &lt; 0))</f>
        <v>0</v>
      </c>
      <c r="H6" s="5">
        <f>-SUMPRODUCT(Movimientos!$D$2:$D1000, (LEFT(Movimientos!$B$2:$B1000, 7)="2026-07") * (Movimientos!$D$2:$D1000 &lt; 0))</f>
        <v>0</v>
      </c>
      <c r="I6" s="5">
        <f>-SUMPRODUCT(Movimientos!$D$2:$D1000, (LEFT(Movimientos!$B$2:$B1000, 7)="2026-08") * (Movimientos!$D$2:$D1000 &lt; 0))</f>
        <v>1136.74</v>
      </c>
      <c r="J6" s="5">
        <f>-SUMPRODUCT(Movimientos!$D$2:$D1000, (LEFT(Movimientos!$B$2:$B1000, 7)="2026-09") * (Movimientos!$D$2:$D1000 &lt; 0))</f>
        <v>0</v>
      </c>
      <c r="K6" s="5">
        <f>-SUMPRODUCT(Movimientos!$D$2:$D1000, (LEFT(Movimientos!$B$2:$B1000, 7)="2026-10") * (Movimientos!$D$2:$D1000 &lt; 0))</f>
        <v>0</v>
      </c>
      <c r="L6" s="5">
        <f>-SUMPRODUCT(Movimientos!$D$2:$D1000, (LEFT(Movimientos!$B$2:$B1000, 7)="2026-11") * (Movimientos!$D$2:$D1000 &lt; 0))</f>
        <v>0</v>
      </c>
      <c r="M6" s="5">
        <f>-SUMPRODUCT(Movimientos!$D$2:$D1000, (LEFT(Movimientos!$B$2:$B1000, 7)="2026-12") * (Movimientos!$D$2:$D1000 &lt; 0))</f>
        <v>0</v>
      </c>
      <c r="N6" s="16">
        <f t="shared" si="1"/>
        <v>1136.74</v>
      </c>
    </row>
    <row r="7">
      <c r="A7" s="14" t="s">
        <v>78</v>
      </c>
      <c r="B7" s="16">
        <f t="shared" ref="B7:N7" si="2">B5-B6</f>
        <v>0</v>
      </c>
      <c r="C7" s="16">
        <f t="shared" si="2"/>
        <v>0</v>
      </c>
      <c r="D7" s="16">
        <f t="shared" si="2"/>
        <v>0</v>
      </c>
      <c r="E7" s="16">
        <f t="shared" si="2"/>
        <v>0</v>
      </c>
      <c r="F7" s="16">
        <f t="shared" si="2"/>
        <v>0</v>
      </c>
      <c r="G7" s="16">
        <f t="shared" si="2"/>
        <v>0</v>
      </c>
      <c r="H7" s="16">
        <f t="shared" si="2"/>
        <v>0</v>
      </c>
      <c r="I7" s="16">
        <f t="shared" si="2"/>
        <v>1313.26</v>
      </c>
      <c r="J7" s="16">
        <f t="shared" si="2"/>
        <v>0</v>
      </c>
      <c r="K7" s="16">
        <f t="shared" si="2"/>
        <v>0</v>
      </c>
      <c r="L7" s="16">
        <f t="shared" si="2"/>
        <v>0</v>
      </c>
      <c r="M7" s="16">
        <f t="shared" si="2"/>
        <v>0</v>
      </c>
      <c r="N7" s="16">
        <f t="shared" si="2"/>
        <v>1313.26</v>
      </c>
    </row>
    <row r="8">
      <c r="A8" s="14" t="s">
        <v>79</v>
      </c>
      <c r="B8" s="17">
        <f t="shared" ref="B8:N8" si="3">IFERROR(B7/B5, 0)</f>
        <v>0</v>
      </c>
      <c r="C8" s="17">
        <f t="shared" si="3"/>
        <v>0</v>
      </c>
      <c r="D8" s="17">
        <f t="shared" si="3"/>
        <v>0</v>
      </c>
      <c r="E8" s="17">
        <f t="shared" si="3"/>
        <v>0</v>
      </c>
      <c r="F8" s="17">
        <f t="shared" si="3"/>
        <v>0</v>
      </c>
      <c r="G8" s="17">
        <f t="shared" si="3"/>
        <v>0</v>
      </c>
      <c r="H8" s="17">
        <f t="shared" si="3"/>
        <v>0</v>
      </c>
      <c r="I8" s="17">
        <f t="shared" si="3"/>
        <v>0.5360244898</v>
      </c>
      <c r="J8" s="17">
        <f t="shared" si="3"/>
        <v>0</v>
      </c>
      <c r="K8" s="17">
        <f t="shared" si="3"/>
        <v>0</v>
      </c>
      <c r="L8" s="17">
        <f t="shared" si="3"/>
        <v>0</v>
      </c>
      <c r="M8" s="17">
        <f t="shared" si="3"/>
        <v>0</v>
      </c>
      <c r="N8" s="17">
        <f t="shared" si="3"/>
        <v>0.5360244898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N1"/>
    <mergeCell ref="A2:N2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0"/>
    <col customWidth="1" min="2" max="2" width="14.0"/>
    <col customWidth="1" min="3" max="3" width="30.0"/>
    <col customWidth="1" min="4" max="4" width="15.0"/>
    <col customWidth="1" min="5" max="5" width="17.0"/>
    <col customWidth="1" min="6" max="6" width="18.0"/>
    <col customWidth="1" min="7" max="7" width="22.0"/>
    <col customWidth="1" min="8" max="26" width="8.71"/>
  </cols>
  <sheetData>
    <row r="1" ht="24.0" customHeight="1">
      <c r="A1" s="6" t="s">
        <v>1</v>
      </c>
      <c r="B1" s="6" t="s">
        <v>9</v>
      </c>
      <c r="C1" s="9" t="s">
        <v>13</v>
      </c>
      <c r="D1" s="6" t="s">
        <v>16</v>
      </c>
      <c r="E1" s="9" t="s">
        <v>18</v>
      </c>
      <c r="F1" s="9" t="s">
        <v>20</v>
      </c>
      <c r="G1" s="9" t="s">
        <v>21</v>
      </c>
    </row>
    <row r="2">
      <c r="A2" s="3">
        <v>1.0</v>
      </c>
      <c r="B2" s="12" t="s">
        <v>24</v>
      </c>
      <c r="C2" s="3" t="s">
        <v>29</v>
      </c>
      <c r="D2" s="13">
        <v>2450.0</v>
      </c>
      <c r="E2" s="3" t="s">
        <v>37</v>
      </c>
      <c r="F2" s="3" t="s">
        <v>38</v>
      </c>
      <c r="G2" s="3" t="s">
        <v>39</v>
      </c>
    </row>
    <row r="3">
      <c r="A3" s="3">
        <v>2.0</v>
      </c>
      <c r="B3" s="12" t="s">
        <v>41</v>
      </c>
      <c r="C3" s="3" t="s">
        <v>42</v>
      </c>
      <c r="D3" s="15">
        <v>-84.3</v>
      </c>
      <c r="E3" s="3" t="s">
        <v>43</v>
      </c>
      <c r="F3" s="3" t="s">
        <v>38</v>
      </c>
      <c r="G3" s="3" t="s">
        <v>44</v>
      </c>
    </row>
    <row r="4">
      <c r="A4" s="3">
        <v>3.0</v>
      </c>
      <c r="B4" s="12" t="s">
        <v>45</v>
      </c>
      <c r="C4" s="3" t="s">
        <v>46</v>
      </c>
      <c r="D4" s="15">
        <v>-46.5</v>
      </c>
      <c r="E4" s="3" t="s">
        <v>47</v>
      </c>
      <c r="F4" s="3" t="s">
        <v>48</v>
      </c>
      <c r="G4" s="3" t="s">
        <v>49</v>
      </c>
    </row>
    <row r="5">
      <c r="A5" s="3">
        <v>4.0</v>
      </c>
      <c r="B5" s="12" t="s">
        <v>50</v>
      </c>
      <c r="C5" s="3" t="s">
        <v>51</v>
      </c>
      <c r="D5" s="15">
        <v>-72.4</v>
      </c>
      <c r="E5" s="3" t="s">
        <v>52</v>
      </c>
      <c r="F5" s="3" t="s">
        <v>38</v>
      </c>
      <c r="G5" s="3" t="s">
        <v>53</v>
      </c>
    </row>
    <row r="6">
      <c r="A6" s="3">
        <v>5.0</v>
      </c>
      <c r="B6" s="12" t="s">
        <v>54</v>
      </c>
      <c r="C6" s="3" t="s">
        <v>55</v>
      </c>
      <c r="D6" s="15">
        <v>-55.0</v>
      </c>
      <c r="E6" s="3" t="s">
        <v>56</v>
      </c>
      <c r="F6" s="3" t="s">
        <v>57</v>
      </c>
      <c r="G6" s="3" t="s">
        <v>58</v>
      </c>
    </row>
    <row r="7">
      <c r="A7" s="3">
        <v>6.0</v>
      </c>
      <c r="B7" s="12" t="s">
        <v>59</v>
      </c>
      <c r="C7" s="3" t="s">
        <v>60</v>
      </c>
      <c r="D7" s="15">
        <v>-17.99</v>
      </c>
      <c r="E7" s="3" t="s">
        <v>61</v>
      </c>
      <c r="F7" s="3" t="s">
        <v>48</v>
      </c>
      <c r="G7" s="3" t="s">
        <v>62</v>
      </c>
    </row>
    <row r="8">
      <c r="A8" s="3">
        <v>7.0</v>
      </c>
      <c r="B8" s="12" t="s">
        <v>63</v>
      </c>
      <c r="C8" s="3" t="s">
        <v>64</v>
      </c>
      <c r="D8" s="15">
        <v>-750.0</v>
      </c>
      <c r="E8" s="3" t="s">
        <v>65</v>
      </c>
      <c r="F8" s="3" t="s">
        <v>38</v>
      </c>
      <c r="G8" s="3" t="s">
        <v>66</v>
      </c>
    </row>
    <row r="9">
      <c r="A9" s="3">
        <v>8.0</v>
      </c>
      <c r="B9" s="12" t="s">
        <v>67</v>
      </c>
      <c r="C9" s="3" t="s">
        <v>68</v>
      </c>
      <c r="D9" s="15">
        <v>-28.9</v>
      </c>
      <c r="E9" s="3" t="s">
        <v>69</v>
      </c>
      <c r="F9" s="3" t="s">
        <v>57</v>
      </c>
      <c r="G9" s="3" t="s">
        <v>70</v>
      </c>
    </row>
    <row r="10">
      <c r="A10" s="3">
        <v>9.0</v>
      </c>
      <c r="B10" s="12" t="s">
        <v>71</v>
      </c>
      <c r="C10" s="3" t="s">
        <v>72</v>
      </c>
      <c r="D10" s="15">
        <v>-62.15</v>
      </c>
      <c r="E10" s="3" t="s">
        <v>43</v>
      </c>
      <c r="F10" s="3" t="s">
        <v>38</v>
      </c>
      <c r="G10" s="3" t="s">
        <v>44</v>
      </c>
    </row>
    <row r="11">
      <c r="A11" s="3">
        <v>10.0</v>
      </c>
      <c r="B11" s="12" t="s">
        <v>73</v>
      </c>
      <c r="C11" s="3" t="s">
        <v>74</v>
      </c>
      <c r="D11" s="15">
        <v>-19.5</v>
      </c>
      <c r="E11" s="3" t="s">
        <v>75</v>
      </c>
      <c r="F11" s="3" t="s">
        <v>38</v>
      </c>
      <c r="G11" s="3" t="s">
        <v>76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0"/>
    <col customWidth="1" min="2" max="2" width="39.0"/>
    <col customWidth="1" min="3" max="26" width="8.71"/>
  </cols>
  <sheetData>
    <row r="1">
      <c r="A1" s="1" t="s">
        <v>0</v>
      </c>
      <c r="B1" s="1" t="s">
        <v>3</v>
      </c>
    </row>
    <row r="2">
      <c r="A2" s="3" t="s">
        <v>4</v>
      </c>
      <c r="B2" s="5">
        <v>800.0</v>
      </c>
    </row>
    <row r="3">
      <c r="A3" s="3" t="s">
        <v>5</v>
      </c>
      <c r="B3" s="5">
        <v>350.0</v>
      </c>
    </row>
    <row r="4">
      <c r="A4" s="3" t="s">
        <v>6</v>
      </c>
      <c r="B4" s="5">
        <v>150.0</v>
      </c>
    </row>
    <row r="5">
      <c r="A5" s="3" t="s">
        <v>7</v>
      </c>
      <c r="B5" s="5">
        <v>120.0</v>
      </c>
    </row>
    <row r="6">
      <c r="A6" s="3" t="s">
        <v>8</v>
      </c>
      <c r="B6" s="5">
        <v>150.0</v>
      </c>
    </row>
    <row r="7">
      <c r="A7" s="3" t="s">
        <v>10</v>
      </c>
      <c r="B7" s="5">
        <v>100.0</v>
      </c>
    </row>
    <row r="8">
      <c r="A8" s="3" t="s">
        <v>12</v>
      </c>
      <c r="B8" s="5">
        <v>40.0</v>
      </c>
    </row>
    <row r="9">
      <c r="A9" s="3" t="s">
        <v>14</v>
      </c>
      <c r="B9" s="5">
        <v>80.0</v>
      </c>
    </row>
    <row r="10">
      <c r="A10" s="3" t="s">
        <v>15</v>
      </c>
      <c r="B10" s="5">
        <v>100.0</v>
      </c>
    </row>
    <row r="11">
      <c r="A11" s="3" t="s">
        <v>19</v>
      </c>
      <c r="B11" s="5">
        <v>100.0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